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<sst xmlns="http://schemas.openxmlformats.org/spreadsheetml/2006/main" count="37" uniqueCount="27">
  <si>
    <t>Figuring Cross-Sectional Area Needed</t>
  </si>
  <si>
    <t>Bore</t>
  </si>
  <si>
    <t>Stroke</t>
  </si>
  <si>
    <t>RPM</t>
  </si>
  <si>
    <t>CA required</t>
  </si>
  <si>
    <t>Figuring RPM based on CA and FPS</t>
  </si>
  <si>
    <t>FPS</t>
  </si>
  <si>
    <t>CA</t>
  </si>
  <si>
    <t>RPM limit</t>
  </si>
  <si>
    <t>Figuring FPS based on RPM and CA</t>
  </si>
  <si>
    <t>Feet per Second</t>
  </si>
  <si>
    <t>Calculated area based on FPS and RPM</t>
  </si>
  <si>
    <t>Calculate FPS based on Pitot reading</t>
  </si>
  <si>
    <t>Pitot tube reading in "H20</t>
  </si>
  <si>
    <t>Calculate FPS</t>
  </si>
  <si>
    <t>Calculate FPS with Flow CFM and CSA</t>
  </si>
  <si>
    <t xml:space="preserve">CFM at 28"H20       </t>
  </si>
  <si>
    <t>Cross-Sectional Area</t>
  </si>
  <si>
    <t>F.P.S.</t>
  </si>
  <si>
    <t>Lift</t>
  </si>
  <si>
    <t>flow</t>
  </si>
  <si>
    <t>Valve Diameter</t>
  </si>
  <si>
    <t>Discharge coefficient</t>
  </si>
  <si>
    <t>Effective flow area</t>
  </si>
  <si>
    <t>Actual flow area</t>
  </si>
  <si>
    <t>Test Pressure " H2O</t>
  </si>
  <si>
    <t>Calculated Area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</si>
</sst>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mmm\-yyyy"/>
    <numFmt numFmtId="170" formatCode="00000\ \I\N"/>
    <numFmt numFmtId="171" formatCode="\ \I\N"/>
    <numFmt numFmtId="172" formatCode="0.00\o\ \I\N\2"/>
    <numFmt numFmtId="173" formatCode="0.000\ \I\N\2"/>
    <numFmt numFmtId="174" formatCode="0.00;[Red]0.00"/>
    <numFmt numFmtId="175" formatCode="0.000;[Red]0.000"/>
    <numFmt numFmtId="176" formatCode="0.000\ \I\N"/>
    <numFmt numFmtId="177" formatCode="0.0"/>
    <numFmt numFmtId="178" formatCode="0000\ \I\N\2"/>
    <numFmt numFmtId="179" formatCode="####\ \I\N\2"/>
    <numFmt numFmtId="180" formatCode="#.###\ \I\N\2"/>
    <numFmt numFmtId="181" formatCode="0.00_);\(0.00\)"/>
    <numFmt numFmtId="182" formatCode="#,##0.0"/>
    <numFmt numFmtId="183" formatCode="0.000E+00"/>
    <numFmt numFmtId="184" formatCode="0;[Red]0"/>
    <numFmt numFmtId="185" formatCode="0.0%"/>
    <numFmt numFmtId="186" formatCode=".000"/>
    <numFmt numFmtId="187" formatCode="0.0000;[Red]0.0000"/>
    <numFmt numFmtId="188" formatCode="0.0;[Red]0.0"/>
    <numFmt numFmtId="189" formatCode="0.000000"/>
    <numFmt numFmtId="190" formatCode="[$€-2]\ #,##0.00_);[Red]\([$€-2]\ #,##0.00\)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2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/>
    </xf>
    <xf numFmtId="168" fontId="6" fillId="9" borderId="0" xfId="0" applyNumberFormat="1" applyFont="1" applyFill="1" applyAlignment="1">
      <alignment horizontal="center" vertical="center"/>
    </xf>
    <xf numFmtId="168" fontId="7" fillId="9" borderId="2" xfId="0" applyNumberFormat="1" applyFont="1" applyFill="1" applyBorder="1" applyAlignment="1">
      <alignment horizontal="center" vertical="center"/>
    </xf>
    <xf numFmtId="177" fontId="7" fillId="9" borderId="2" xfId="0" applyNumberFormat="1" applyFont="1" applyFill="1" applyBorder="1" applyAlignment="1">
      <alignment horizontal="center" vertical="center"/>
    </xf>
    <xf numFmtId="168" fontId="8" fillId="9" borderId="0" xfId="0" applyNumberFormat="1" applyFont="1" applyFill="1" applyAlignment="1">
      <alignment horizontal="center" vertical="center"/>
    </xf>
    <xf numFmtId="0" fontId="8" fillId="9" borderId="0" xfId="0" applyNumberFormat="1" applyFont="1" applyFill="1" applyAlignment="1">
      <alignment horizontal="center" vertical="center"/>
    </xf>
    <xf numFmtId="168" fontId="9" fillId="9" borderId="0" xfId="0" applyNumberFormat="1" applyFont="1" applyFill="1" applyAlignment="1">
      <alignment horizontal="center" vertical="center"/>
    </xf>
    <xf numFmtId="0" fontId="10" fillId="9" borderId="3" xfId="0" applyNumberFormat="1" applyFont="1" applyFill="1" applyBorder="1" applyAlignment="1" applyProtection="1">
      <alignment horizontal="center" vertical="center"/>
      <protection locked="0"/>
    </xf>
    <xf numFmtId="0" fontId="10" fillId="9" borderId="4" xfId="0" applyNumberFormat="1" applyFont="1" applyFill="1" applyBorder="1" applyAlignment="1" applyProtection="1">
      <alignment horizontal="center" vertical="center"/>
      <protection locked="0"/>
    </xf>
    <xf numFmtId="168" fontId="6" fillId="9" borderId="5" xfId="0" applyNumberFormat="1" applyFont="1" applyFill="1" applyBorder="1" applyAlignment="1">
      <alignment horizontal="center" vertical="center"/>
    </xf>
    <xf numFmtId="168" fontId="6" fillId="9" borderId="2" xfId="0" applyNumberFormat="1" applyFont="1" applyFill="1" applyBorder="1" applyAlignment="1">
      <alignment horizontal="center" vertical="center"/>
    </xf>
    <xf numFmtId="168" fontId="6" fillId="9" borderId="0" xfId="0" applyNumberFormat="1" applyFont="1" applyFill="1" applyBorder="1" applyAlignment="1">
      <alignment horizontal="center" vertical="center"/>
    </xf>
    <xf numFmtId="168" fontId="2" fillId="9" borderId="0" xfId="0" applyNumberFormat="1" applyFont="1" applyFill="1" applyAlignment="1">
      <alignment horizontal="center" vertical="center"/>
    </xf>
    <xf numFmtId="1" fontId="2" fillId="9" borderId="0" xfId="0" applyNumberFormat="1" applyFont="1" applyFill="1" applyAlignment="1">
      <alignment horizontal="center" vertical="center"/>
    </xf>
    <xf numFmtId="168" fontId="8" fillId="9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95"/>
          <c:w val="0.97275"/>
          <c:h val="0.95725"/>
        </c:manualLayout>
      </c:layout>
      <c:lineChart>
        <c:grouping val="standard"/>
        <c:varyColors val="0"/>
        <c:ser>
          <c:idx val="1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'[1]discharge coefficients'!$A$10:$A$18</c:f>
              <c:numCache>
                <c:ptCount val="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</c:numCache>
            </c:numRef>
          </c:cat>
          <c:val>
            <c:numRef>
              <c:f>'[1]discharge coefficients'!$B$10:$B$18</c:f>
              <c:numCache>
                <c:ptCount val="9"/>
                <c:pt idx="0">
                  <c:v>144</c:v>
                </c:pt>
                <c:pt idx="1">
                  <c:v>251</c:v>
                </c:pt>
                <c:pt idx="2">
                  <c:v>336</c:v>
                </c:pt>
                <c:pt idx="3">
                  <c:v>410</c:v>
                </c:pt>
                <c:pt idx="4">
                  <c:v>475</c:v>
                </c:pt>
                <c:pt idx="5">
                  <c:v>530</c:v>
                </c:pt>
                <c:pt idx="6">
                  <c:v>545</c:v>
                </c:pt>
                <c:pt idx="7">
                  <c:v>575</c:v>
                </c:pt>
                <c:pt idx="8">
                  <c:v>580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586219"/>
        <c:axId val="66294256"/>
      </c:lineChart>
      <c:lineChart>
        <c:grouping val="standard"/>
        <c:varyColors val="0"/>
        <c:ser>
          <c:idx val="0"/>
          <c:order val="1"/>
          <c:tx>
            <c:v>coefficient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'[1]discharge coefficients'!$A$10:$A$18</c:f>
              <c:numCache>
                <c:ptCount val="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</c:numCache>
            </c:numRef>
          </c:cat>
          <c:val>
            <c:numRef>
              <c:f>'[1]discharge coefficients'!$C$10:$C$18</c:f>
              <c:numCache>
                <c:ptCount val="9"/>
                <c:pt idx="0">
                  <c:v>0.6246533813432128</c:v>
                </c:pt>
                <c:pt idx="1">
                  <c:v>0.7258703644312335</c:v>
                </c:pt>
                <c:pt idx="2">
                  <c:v>0.7287622782337483</c:v>
                </c:pt>
                <c:pt idx="3">
                  <c:v>0.711410795418659</c:v>
                </c:pt>
                <c:pt idx="4">
                  <c:v>0.6868295280972827</c:v>
                </c:pt>
                <c:pt idx="5">
                  <c:v>0.6568775637140929</c:v>
                </c:pt>
                <c:pt idx="6">
                  <c:v>0.5910348833889774</c:v>
                </c:pt>
                <c:pt idx="7">
                  <c:v>0.554283478815351</c:v>
                </c:pt>
                <c:pt idx="8">
                  <c:v>0.506515049828418</c:v>
                </c:pt>
              </c:numCache>
            </c:numRef>
          </c:val>
          <c:smooth val="0"/>
        </c:ser>
        <c:marker val="1"/>
        <c:axId val="56518961"/>
        <c:axId val="63657854"/>
      </c:lineChart>
      <c:catAx>
        <c:axId val="20586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94256"/>
        <c:crosses val="max"/>
        <c:auto val="0"/>
        <c:lblOffset val="100"/>
        <c:tickLblSkip val="1"/>
        <c:noMultiLvlLbl val="0"/>
      </c:catAx>
      <c:valAx>
        <c:axId val="66294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86219"/>
        <c:crossesAt val="1"/>
        <c:crossBetween val="between"/>
        <c:dispUnits/>
      </c:valAx>
      <c:catAx>
        <c:axId val="56518961"/>
        <c:scaling>
          <c:orientation val="minMax"/>
        </c:scaling>
        <c:axPos val="b"/>
        <c:delete val="1"/>
        <c:majorTickMark val="in"/>
        <c:minorTickMark val="none"/>
        <c:tickLblPos val="nextTo"/>
        <c:crossAx val="63657854"/>
        <c:crosses val="autoZero"/>
        <c:auto val="1"/>
        <c:lblOffset val="100"/>
        <c:noMultiLvlLbl val="0"/>
      </c:catAx>
      <c:valAx>
        <c:axId val="63657854"/>
        <c:scaling>
          <c:orientation val="minMax"/>
          <c:max val="1.3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6518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142875</xdr:rowOff>
    </xdr:from>
    <xdr:to>
      <xdr:col>12</xdr:col>
      <xdr:colOff>257175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3276600" y="314325"/>
        <a:ext cx="44291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harge%20coeffc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harge coefficients"/>
    </sheetNames>
    <sheetDataSet>
      <sheetData sheetId="0">
        <row r="10">
          <cell r="A10">
            <v>0.2</v>
          </cell>
          <cell r="B10">
            <v>144</v>
          </cell>
          <cell r="C10">
            <v>0.6246533813432128</v>
          </cell>
        </row>
        <row r="11">
          <cell r="A11">
            <v>0.3</v>
          </cell>
          <cell r="B11">
            <v>251</v>
          </cell>
          <cell r="C11">
            <v>0.7258703644312335</v>
          </cell>
        </row>
        <row r="12">
          <cell r="A12">
            <v>0.4</v>
          </cell>
          <cell r="B12">
            <v>336</v>
          </cell>
          <cell r="C12">
            <v>0.7287622782337483</v>
          </cell>
        </row>
        <row r="13">
          <cell r="A13">
            <v>0.5</v>
          </cell>
          <cell r="B13">
            <v>410</v>
          </cell>
          <cell r="C13">
            <v>0.711410795418659</v>
          </cell>
        </row>
        <row r="14">
          <cell r="A14">
            <v>0.6</v>
          </cell>
          <cell r="B14">
            <v>475</v>
          </cell>
          <cell r="C14">
            <v>0.6868295280972827</v>
          </cell>
        </row>
        <row r="15">
          <cell r="A15">
            <v>0.7</v>
          </cell>
          <cell r="B15">
            <v>530</v>
          </cell>
          <cell r="C15">
            <v>0.6568775637140929</v>
          </cell>
        </row>
        <row r="16">
          <cell r="A16">
            <v>0.8</v>
          </cell>
          <cell r="B16">
            <v>545</v>
          </cell>
          <cell r="C16">
            <v>0.5910348833889774</v>
          </cell>
        </row>
        <row r="17">
          <cell r="A17">
            <v>0.9</v>
          </cell>
          <cell r="B17">
            <v>575</v>
          </cell>
          <cell r="C17">
            <v>0.554283478815351</v>
          </cell>
        </row>
        <row r="18">
          <cell r="A18">
            <v>1</v>
          </cell>
          <cell r="B18">
            <v>580</v>
          </cell>
          <cell r="C18">
            <v>0.506515049828418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10" sqref="L10"/>
    </sheetView>
  </sheetViews>
  <sheetFormatPr defaultColWidth="9.140625" defaultRowHeight="12.75"/>
  <cols>
    <col min="2" max="2" width="9.57421875" style="0" bestFit="1" customWidth="1"/>
    <col min="4" max="4" width="12.421875" style="0" bestFit="1" customWidth="1"/>
  </cols>
  <sheetData>
    <row r="1" spans="1:9" ht="12.75">
      <c r="A1" s="1" t="s">
        <v>0</v>
      </c>
      <c r="B1" s="1"/>
      <c r="C1" s="1"/>
      <c r="D1" s="1"/>
      <c r="F1" s="9" t="s">
        <v>9</v>
      </c>
      <c r="G1" s="9"/>
      <c r="H1" s="9"/>
      <c r="I1" s="9"/>
    </row>
    <row r="2" spans="1:9" ht="12.75">
      <c r="A2" s="2" t="s">
        <v>1</v>
      </c>
      <c r="B2" s="3">
        <v>4.125</v>
      </c>
      <c r="C2" s="1"/>
      <c r="D2" s="1"/>
      <c r="F2" s="10" t="s">
        <v>1</v>
      </c>
      <c r="G2" s="10">
        <v>4.125</v>
      </c>
      <c r="H2" s="9"/>
      <c r="I2" s="9"/>
    </row>
    <row r="3" spans="1:9" ht="12.75">
      <c r="A3" s="2" t="s">
        <v>2</v>
      </c>
      <c r="B3" s="3">
        <v>3.75</v>
      </c>
      <c r="C3" s="1"/>
      <c r="D3" s="1"/>
      <c r="F3" s="10" t="s">
        <v>2</v>
      </c>
      <c r="G3" s="10">
        <v>3.75</v>
      </c>
      <c r="H3" s="9"/>
      <c r="I3" s="9"/>
    </row>
    <row r="4" spans="1:9" ht="12.75">
      <c r="A4" s="2" t="s">
        <v>3</v>
      </c>
      <c r="B4" s="5">
        <v>7000</v>
      </c>
      <c r="C4" s="1"/>
      <c r="D4" s="1"/>
      <c r="F4" s="10" t="s">
        <v>3</v>
      </c>
      <c r="G4" s="10">
        <v>7000</v>
      </c>
      <c r="H4" s="9"/>
      <c r="I4" s="9"/>
    </row>
    <row r="5" spans="1:9" ht="12.75">
      <c r="A5" s="1"/>
      <c r="B5" s="1"/>
      <c r="C5" s="1"/>
      <c r="D5" s="1"/>
      <c r="F5" s="10" t="s">
        <v>7</v>
      </c>
      <c r="G5" s="10">
        <v>2.5679</v>
      </c>
      <c r="H5" s="9"/>
      <c r="I5" s="9"/>
    </row>
    <row r="6" spans="1:9" ht="12.75">
      <c r="A6" s="1" t="s">
        <v>4</v>
      </c>
      <c r="B6" s="1"/>
      <c r="C6" s="4">
        <f>(B2*B2*B3*B4*0.00353)/614</f>
        <v>2.567932168668567</v>
      </c>
      <c r="D6" s="1"/>
      <c r="F6" s="9" t="s">
        <v>10</v>
      </c>
      <c r="G6" s="9"/>
      <c r="H6" s="11">
        <f>(G2*G2*G3*G4*0.00353)/G5</f>
        <v>614.0076917179408</v>
      </c>
      <c r="I6" s="9"/>
    </row>
    <row r="9" spans="1:9" ht="12.75">
      <c r="A9" s="6" t="s">
        <v>5</v>
      </c>
      <c r="B9" s="6"/>
      <c r="C9" s="6"/>
      <c r="D9" s="6"/>
      <c r="F9" s="12" t="s">
        <v>11</v>
      </c>
      <c r="G9" s="12"/>
      <c r="H9" s="12"/>
      <c r="I9" s="12"/>
    </row>
    <row r="10" spans="1:9" ht="12.75">
      <c r="A10" s="7" t="s">
        <v>1</v>
      </c>
      <c r="B10" s="8">
        <v>4.125</v>
      </c>
      <c r="C10" s="6"/>
      <c r="D10" s="6"/>
      <c r="F10" s="13" t="s">
        <v>1</v>
      </c>
      <c r="G10" s="13">
        <v>4.125</v>
      </c>
      <c r="H10" s="12"/>
      <c r="I10" s="12"/>
    </row>
    <row r="11" spans="1:9" ht="12.75">
      <c r="A11" s="7" t="s">
        <v>2</v>
      </c>
      <c r="B11" s="8">
        <v>3.75</v>
      </c>
      <c r="C11" s="6"/>
      <c r="D11" s="6"/>
      <c r="F11" s="13" t="s">
        <v>2</v>
      </c>
      <c r="G11" s="13">
        <v>3.75</v>
      </c>
      <c r="H11" s="12"/>
      <c r="I11" s="12"/>
    </row>
    <row r="12" spans="1:9" ht="12.75">
      <c r="A12" s="7" t="s">
        <v>6</v>
      </c>
      <c r="B12" s="8">
        <v>614</v>
      </c>
      <c r="C12" s="6"/>
      <c r="D12" s="6"/>
      <c r="F12" s="13" t="s">
        <v>3</v>
      </c>
      <c r="G12" s="13">
        <v>7000</v>
      </c>
      <c r="H12" s="12"/>
      <c r="I12" s="12"/>
    </row>
    <row r="13" spans="1:9" ht="12.75">
      <c r="A13" s="7" t="s">
        <v>7</v>
      </c>
      <c r="B13" s="8">
        <v>2.5679</v>
      </c>
      <c r="C13" s="6"/>
      <c r="D13" s="6"/>
      <c r="F13" s="13" t="s">
        <v>6</v>
      </c>
      <c r="G13" s="13">
        <v>614</v>
      </c>
      <c r="H13" s="12"/>
      <c r="I13" s="12"/>
    </row>
    <row r="14" spans="1:9" ht="12.75">
      <c r="A14" s="6"/>
      <c r="B14" s="6"/>
      <c r="C14" s="6"/>
      <c r="D14" s="6"/>
      <c r="F14" s="12"/>
      <c r="G14" s="12"/>
      <c r="H14" s="12"/>
      <c r="I14" s="12"/>
    </row>
    <row r="15" spans="1:9" ht="12.75">
      <c r="A15" s="6" t="s">
        <v>8</v>
      </c>
      <c r="B15" s="6"/>
      <c r="C15" s="8">
        <f>(B12*B13)/(B10*B10*B11*0.00353)</f>
        <v>6999.91231050309</v>
      </c>
      <c r="D15" s="6"/>
      <c r="F15" s="12" t="s">
        <v>26</v>
      </c>
      <c r="G15" s="12"/>
      <c r="H15" s="13">
        <f>(G10*G10*G11*G12*0.00353)/G13</f>
        <v>2.567932168668567</v>
      </c>
      <c r="I15" s="12"/>
    </row>
    <row r="18" spans="1:9" ht="12.75">
      <c r="A18" s="14" t="s">
        <v>12</v>
      </c>
      <c r="B18" s="14"/>
      <c r="C18" s="14"/>
      <c r="D18" s="14"/>
      <c r="F18" s="16" t="s">
        <v>15</v>
      </c>
      <c r="G18" s="16"/>
      <c r="H18" s="16"/>
      <c r="I18" s="16"/>
    </row>
    <row r="19" spans="1:9" ht="12.75">
      <c r="A19" s="14" t="s">
        <v>13</v>
      </c>
      <c r="B19" s="14"/>
      <c r="C19" s="14"/>
      <c r="D19" s="15">
        <v>28</v>
      </c>
      <c r="F19" s="16" t="s">
        <v>16</v>
      </c>
      <c r="G19" s="16"/>
      <c r="H19" s="17">
        <v>300</v>
      </c>
      <c r="I19" s="16"/>
    </row>
    <row r="20" spans="1:9" ht="12.75">
      <c r="A20" s="14"/>
      <c r="B20" s="14"/>
      <c r="C20" s="14"/>
      <c r="D20" s="14"/>
      <c r="F20" s="16" t="s">
        <v>17</v>
      </c>
      <c r="G20" s="16"/>
      <c r="H20" s="17">
        <v>2.5</v>
      </c>
      <c r="I20" s="16"/>
    </row>
    <row r="21" spans="1:9" ht="12.75">
      <c r="A21" s="14"/>
      <c r="B21" s="14" t="s">
        <v>14</v>
      </c>
      <c r="C21" s="14"/>
      <c r="D21" s="15">
        <f>(SQRT(D19))*66.2</f>
        <v>350.29747358495183</v>
      </c>
      <c r="F21" s="16"/>
      <c r="G21" s="16"/>
      <c r="H21" s="16" t="s">
        <v>18</v>
      </c>
      <c r="I21" s="17">
        <f>(H19/H20)*2.4</f>
        <v>288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3">
      <selection activeCell="C23" sqref="C23"/>
    </sheetView>
  </sheetViews>
  <sheetFormatPr defaultColWidth="9.140625" defaultRowHeight="12.75"/>
  <cols>
    <col min="4" max="4" width="0.2890625" style="0" customWidth="1"/>
    <col min="6" max="6" width="0.2890625" style="0" customWidth="1"/>
    <col min="8" max="8" width="2.8515625" style="0" customWidth="1"/>
    <col min="10" max="10" width="11.28125" style="0" customWidth="1"/>
    <col min="11" max="11" width="14.00390625" style="0" customWidth="1"/>
    <col min="12" max="12" width="28.140625" style="0" customWidth="1"/>
    <col min="13" max="13" width="15.140625" style="0" customWidth="1"/>
  </cols>
  <sheetData>
    <row r="1" spans="1:13" ht="13.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thickBot="1">
      <c r="A2" s="18"/>
      <c r="B2" s="18" t="s">
        <v>21</v>
      </c>
      <c r="C2" s="19">
        <v>2.515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thickBot="1">
      <c r="A3" s="18"/>
      <c r="B3" s="18" t="s">
        <v>25</v>
      </c>
      <c r="C3" s="20">
        <v>28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21" t="s">
        <v>19</v>
      </c>
      <c r="B8" s="22" t="s">
        <v>20</v>
      </c>
      <c r="C8" s="31" t="s">
        <v>22</v>
      </c>
      <c r="D8" s="21"/>
      <c r="E8" s="31" t="s">
        <v>23</v>
      </c>
      <c r="F8" s="21"/>
      <c r="G8" s="31" t="s">
        <v>24</v>
      </c>
      <c r="H8" s="18"/>
      <c r="I8" s="18"/>
      <c r="J8" s="18"/>
      <c r="K8" s="18"/>
      <c r="L8" s="18"/>
      <c r="M8" s="18"/>
    </row>
    <row r="9" spans="1:13" ht="15">
      <c r="A9" s="21"/>
      <c r="B9" s="22"/>
      <c r="C9" s="31"/>
      <c r="D9" s="21"/>
      <c r="E9" s="31"/>
      <c r="F9" s="21"/>
      <c r="G9" s="31"/>
      <c r="H9" s="18"/>
      <c r="I9" s="18"/>
      <c r="J9" s="18"/>
      <c r="K9" s="18"/>
      <c r="L9" s="18"/>
      <c r="M9" s="18"/>
    </row>
    <row r="10" spans="1:13" ht="15.75">
      <c r="A10" s="23">
        <v>0.2</v>
      </c>
      <c r="B10" s="24">
        <v>144</v>
      </c>
      <c r="C10" s="18">
        <f>B10/((C2*3.14*A10)*B23)</f>
        <v>0.6246533813432128</v>
      </c>
      <c r="D10" s="18"/>
      <c r="E10" s="18">
        <f>C10*(C2*3.14*A10)</f>
        <v>0.9865900435610974</v>
      </c>
      <c r="F10" s="18"/>
      <c r="G10" s="18">
        <f>C2*3.14*A10</f>
        <v>1.5794200000000003</v>
      </c>
      <c r="H10" s="18"/>
      <c r="I10" s="18"/>
      <c r="J10" s="18"/>
      <c r="K10" s="18"/>
      <c r="L10" s="18"/>
      <c r="M10" s="18"/>
    </row>
    <row r="11" spans="1:13" ht="15.75">
      <c r="A11" s="23">
        <v>0.3</v>
      </c>
      <c r="B11" s="24">
        <v>251</v>
      </c>
      <c r="C11" s="18">
        <f>B11/((C2*3.14*A11)*B23)</f>
        <v>0.7258703644312335</v>
      </c>
      <c r="D11" s="18"/>
      <c r="E11" s="18">
        <f>C11*(C2*3.14*A11)</f>
        <v>1.7196812564849684</v>
      </c>
      <c r="F11" s="18"/>
      <c r="G11" s="18">
        <f>C2*3.14*A11</f>
        <v>2.36913</v>
      </c>
      <c r="H11" s="18"/>
      <c r="I11" s="18"/>
      <c r="J11" s="18"/>
      <c r="K11" s="18"/>
      <c r="L11" s="18"/>
      <c r="M11" s="18"/>
    </row>
    <row r="12" spans="1:13" ht="15.75">
      <c r="A12" s="23">
        <v>0.4</v>
      </c>
      <c r="B12" s="24">
        <v>336</v>
      </c>
      <c r="C12" s="18">
        <f>B12/((C2*3.14*A12)*B23)</f>
        <v>0.7287622782337483</v>
      </c>
      <c r="D12" s="18"/>
      <c r="E12" s="18">
        <f>C12*(C2*3.14*A12)</f>
        <v>2.302043434975894</v>
      </c>
      <c r="F12" s="18"/>
      <c r="G12" s="18">
        <f>C2*3.14*A12</f>
        <v>3.1588400000000005</v>
      </c>
      <c r="H12" s="18"/>
      <c r="I12" s="18"/>
      <c r="J12" s="18"/>
      <c r="K12" s="18"/>
      <c r="L12" s="18"/>
      <c r="M12" s="18"/>
    </row>
    <row r="13" spans="1:13" ht="15.75">
      <c r="A13" s="23">
        <v>0.5</v>
      </c>
      <c r="B13" s="24">
        <v>410</v>
      </c>
      <c r="C13" s="18">
        <f>B13/((C2*3.14*A13)*B23)</f>
        <v>0.711410795418659</v>
      </c>
      <c r="D13" s="18"/>
      <c r="E13" s="18">
        <f>C13*(C2*3.14*A13)</f>
        <v>2.8090410962503465</v>
      </c>
      <c r="F13" s="18"/>
      <c r="G13" s="18">
        <f>C2*3.14*A13</f>
        <v>3.9485500000000004</v>
      </c>
      <c r="H13" s="18"/>
      <c r="I13" s="18"/>
      <c r="J13" s="18"/>
      <c r="K13" s="18"/>
      <c r="L13" s="18"/>
      <c r="M13" s="18"/>
    </row>
    <row r="14" spans="1:13" ht="15.75">
      <c r="A14" s="23">
        <v>0.6</v>
      </c>
      <c r="B14" s="24">
        <v>475</v>
      </c>
      <c r="C14" s="18">
        <f>B14/((C2*3.14*A14)*B23)</f>
        <v>0.6868295280972827</v>
      </c>
      <c r="D14" s="18"/>
      <c r="E14" s="18">
        <f>C14*(C2*3.14*A14)</f>
        <v>3.254376879802231</v>
      </c>
      <c r="F14" s="18"/>
      <c r="G14" s="18">
        <f>C2*3.14*A14</f>
        <v>4.73826</v>
      </c>
      <c r="H14" s="18"/>
      <c r="I14" s="18"/>
      <c r="J14" s="18"/>
      <c r="K14" s="18"/>
      <c r="L14" s="18"/>
      <c r="M14" s="18"/>
    </row>
    <row r="15" spans="1:13" ht="15.75">
      <c r="A15" s="23">
        <v>0.7</v>
      </c>
      <c r="B15" s="24">
        <v>530</v>
      </c>
      <c r="C15" s="18">
        <f>B15/((C2*3.14*A15)*B23)</f>
        <v>0.6568775637140929</v>
      </c>
      <c r="D15" s="18"/>
      <c r="E15" s="18">
        <f>C15*(C2*3.14*A15)</f>
        <v>3.6311994658845945</v>
      </c>
      <c r="F15" s="18"/>
      <c r="G15" s="18">
        <f>C2*3.14*A15</f>
        <v>5.527970000000001</v>
      </c>
      <c r="H15" s="18"/>
      <c r="I15" s="18"/>
      <c r="J15" s="18"/>
      <c r="K15" s="18"/>
      <c r="L15" s="18"/>
      <c r="M15" s="18"/>
    </row>
    <row r="16" spans="1:13" ht="15.75">
      <c r="A16" s="23">
        <v>0.8</v>
      </c>
      <c r="B16" s="24">
        <v>545</v>
      </c>
      <c r="C16" s="18">
        <f>B16/((C2*3.14*A16)*B23)</f>
        <v>0.5910348833889774</v>
      </c>
      <c r="D16" s="18"/>
      <c r="E16" s="18">
        <f>C16*(C2*3.14*A16)</f>
        <v>3.733969262088875</v>
      </c>
      <c r="F16" s="18"/>
      <c r="G16" s="18">
        <f>C2*3.14*A16</f>
        <v>6.317680000000001</v>
      </c>
      <c r="H16" s="18"/>
      <c r="I16" s="18"/>
      <c r="J16" s="18"/>
      <c r="K16" s="18"/>
      <c r="L16" s="18"/>
      <c r="M16" s="18"/>
    </row>
    <row r="17" spans="1:13" ht="15.75">
      <c r="A17" s="23">
        <v>0.9</v>
      </c>
      <c r="B17" s="24">
        <v>575</v>
      </c>
      <c r="C17" s="18">
        <f>B17/((C2*3.14*A17)*B23)</f>
        <v>0.554283478815351</v>
      </c>
      <c r="D17" s="18"/>
      <c r="E17" s="18">
        <f>C17*(C2*3.14*A17)</f>
        <v>3.9395088544974377</v>
      </c>
      <c r="F17" s="18"/>
      <c r="G17" s="18">
        <f>C2*3.14*A17</f>
        <v>7.1073900000000005</v>
      </c>
      <c r="H17" s="18"/>
      <c r="I17" s="18"/>
      <c r="J17" s="18"/>
      <c r="K17" s="18"/>
      <c r="L17" s="18"/>
      <c r="M17" s="18"/>
    </row>
    <row r="18" spans="1:13" ht="16.5" thickBot="1">
      <c r="A18" s="23">
        <v>1</v>
      </c>
      <c r="B18" s="25">
        <v>580</v>
      </c>
      <c r="C18" s="18">
        <f>B18/((C2*3.14*A18)*145)</f>
        <v>0.506515049828418</v>
      </c>
      <c r="D18" s="18"/>
      <c r="E18" s="18">
        <f>C18*(C2*3.14*A18)</f>
        <v>4</v>
      </c>
      <c r="F18" s="18"/>
      <c r="G18" s="18">
        <f>C2*3.14*A18</f>
        <v>7.897100000000001</v>
      </c>
      <c r="H18" s="18"/>
      <c r="I18" s="18"/>
      <c r="J18" s="18"/>
      <c r="K18" s="18"/>
      <c r="L18" s="18"/>
      <c r="M18" s="18"/>
    </row>
    <row r="19" spans="1:13" ht="13.5" thickBot="1">
      <c r="A19" s="23"/>
      <c r="B19" s="26">
        <f>(B10+B11+B12+B13+B14+B15+B16+B17+B18)/9</f>
        <v>427.3333333333333</v>
      </c>
      <c r="C19" s="27">
        <f>(C10+C11+C12+C13+C14+C15+C16+C17+C18)/9</f>
        <v>0.6429152581412195</v>
      </c>
      <c r="D19" s="28"/>
      <c r="E19" s="27">
        <f>C19*C2*3.14</f>
        <v>5.0771660850670255</v>
      </c>
      <c r="F19" s="18"/>
      <c r="G19" s="27">
        <f>(G10+G11+G12+G13+G14+G15+G16+G17+G18)/9</f>
        <v>4.73826</v>
      </c>
      <c r="H19" s="18"/>
      <c r="I19" s="18"/>
      <c r="J19" s="18"/>
      <c r="K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"/>
      <c r="B22" s="2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8"/>
      <c r="B23" s="30">
        <f>(SQRT(C3)*66.2)*0.416666667</f>
        <v>145.95728077716242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8"/>
      <c r="B24" s="2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mergeCells count="3">
    <mergeCell ref="C8:C9"/>
    <mergeCell ref="E8:E9"/>
    <mergeCell ref="G8:G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Bretta</dc:creator>
  <cp:keywords/>
  <dc:description/>
  <cp:lastModifiedBy>Bretta</cp:lastModifiedBy>
  <dcterms:created xsi:type="dcterms:W3CDTF">2005-04-29T19:13:55Z</dcterms:created>
  <dcterms:modified xsi:type="dcterms:W3CDTF">2005-04-29T20:36:46Z</dcterms:modified>
  <cp:category/>
  <cp:version/>
  <cp:contentType/>
  <cp:contentStatus/>
</cp:coreProperties>
</file>